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\Tomek.com.hr\potrosnja\"/>
    </mc:Choice>
  </mc:AlternateContent>
  <xr:revisionPtr revIDLastSave="0" documentId="13_ncr:1_{F62BF99E-960E-4D14-9945-69F892199741}" xr6:coauthVersionLast="37" xr6:coauthVersionMax="37" xr10:uidLastSave="{00000000-0000-0000-0000-000000000000}"/>
  <bookViews>
    <workbookView xWindow="0" yWindow="0" windowWidth="23040" windowHeight="9060" tabRatio="863" xr2:uid="{00000000-000D-0000-FFFF-FFFF00000000}"/>
  </bookViews>
  <sheets>
    <sheet name="Struja 2023" sheetId="22" r:id="rId1"/>
  </sheets>
  <calcPr calcId="179021"/>
</workbook>
</file>

<file path=xl/calcChain.xml><?xml version="1.0" encoding="utf-8"?>
<calcChain xmlns="http://schemas.openxmlformats.org/spreadsheetml/2006/main">
  <c r="K24" i="22" l="1"/>
  <c r="K22" i="22"/>
  <c r="K20" i="22"/>
  <c r="K18" i="22"/>
  <c r="K16" i="22"/>
  <c r="K14" i="22"/>
  <c r="K12" i="22"/>
  <c r="K10" i="22"/>
  <c r="K8" i="22"/>
  <c r="K6" i="22"/>
  <c r="K4" i="22"/>
  <c r="K2" i="22"/>
  <c r="C35" i="22" l="1"/>
  <c r="F34" i="22"/>
  <c r="L26" i="22"/>
  <c r="G25" i="22"/>
  <c r="I25" i="22" s="1"/>
  <c r="E25" i="22"/>
  <c r="G24" i="22"/>
  <c r="E24" i="22"/>
  <c r="G23" i="22"/>
  <c r="I23" i="22" s="1"/>
  <c r="E23" i="22"/>
  <c r="G22" i="22"/>
  <c r="I22" i="22" s="1"/>
  <c r="E22" i="22"/>
  <c r="G21" i="22"/>
  <c r="I21" i="22" s="1"/>
  <c r="E21" i="22"/>
  <c r="G20" i="22"/>
  <c r="I20" i="22" s="1"/>
  <c r="E20" i="22"/>
  <c r="G19" i="22"/>
  <c r="I19" i="22" s="1"/>
  <c r="E19" i="22"/>
  <c r="G18" i="22"/>
  <c r="I18" i="22" s="1"/>
  <c r="E18" i="22"/>
  <c r="G17" i="22"/>
  <c r="I17" i="22" s="1"/>
  <c r="E17" i="22"/>
  <c r="G16" i="22"/>
  <c r="I16" i="22" s="1"/>
  <c r="E16" i="22"/>
  <c r="G15" i="22"/>
  <c r="I15" i="22" s="1"/>
  <c r="E15" i="22"/>
  <c r="G14" i="22"/>
  <c r="I14" i="22" s="1"/>
  <c r="E14" i="22"/>
  <c r="G13" i="22"/>
  <c r="I13" i="22" s="1"/>
  <c r="E13" i="22"/>
  <c r="G12" i="22"/>
  <c r="I12" i="22" s="1"/>
  <c r="E12" i="22"/>
  <c r="G11" i="22"/>
  <c r="I11" i="22" s="1"/>
  <c r="E11" i="22"/>
  <c r="G10" i="22"/>
  <c r="I10" i="22" s="1"/>
  <c r="E10" i="22"/>
  <c r="G9" i="22"/>
  <c r="I9" i="22" s="1"/>
  <c r="E9" i="22"/>
  <c r="G8" i="22"/>
  <c r="I8" i="22" s="1"/>
  <c r="E8" i="22"/>
  <c r="E7" i="22"/>
  <c r="G7" i="22" s="1"/>
  <c r="I7" i="22" s="1"/>
  <c r="E6" i="22"/>
  <c r="G6" i="22" s="1"/>
  <c r="I6" i="22" s="1"/>
  <c r="E5" i="22"/>
  <c r="G5" i="22" s="1"/>
  <c r="I5" i="22" s="1"/>
  <c r="G4" i="22"/>
  <c r="I4" i="22" s="1"/>
  <c r="E4" i="22"/>
  <c r="G3" i="22"/>
  <c r="I3" i="22" s="1"/>
  <c r="G2" i="22"/>
  <c r="I2" i="22" s="1"/>
  <c r="G29" i="22" l="1"/>
  <c r="G30" i="22"/>
  <c r="H2" i="22"/>
  <c r="H24" i="22"/>
  <c r="I24" i="22"/>
  <c r="H22" i="22"/>
  <c r="J22" i="22"/>
  <c r="H18" i="22"/>
  <c r="M18" i="22"/>
  <c r="H14" i="22"/>
  <c r="M14" i="22"/>
  <c r="H10" i="22"/>
  <c r="M10" i="22"/>
  <c r="H6" i="22"/>
  <c r="G27" i="22"/>
  <c r="I27" i="22" s="1"/>
  <c r="M4" i="22"/>
  <c r="J8" i="22"/>
  <c r="M8" i="22"/>
  <c r="J12" i="22"/>
  <c r="M12" i="22"/>
  <c r="J16" i="22"/>
  <c r="M16" i="22"/>
  <c r="J20" i="22"/>
  <c r="M20" i="22"/>
  <c r="G26" i="22"/>
  <c r="I26" i="22" s="1"/>
  <c r="M22" i="22"/>
  <c r="H4" i="22"/>
  <c r="H8" i="22"/>
  <c r="H12" i="22"/>
  <c r="J14" i="22"/>
  <c r="H16" i="22"/>
  <c r="J18" i="22"/>
  <c r="H20" i="22"/>
  <c r="G33" i="22"/>
  <c r="G34" i="22" s="1"/>
  <c r="J2" i="22"/>
  <c r="J10" i="22" l="1"/>
  <c r="J4" i="22"/>
  <c r="H26" i="22"/>
  <c r="M2" i="22"/>
  <c r="M6" i="22"/>
  <c r="J6" i="22"/>
  <c r="J24" i="22"/>
  <c r="M24" i="22"/>
  <c r="I28" i="22"/>
  <c r="J26" i="22" l="1"/>
  <c r="M26" i="22"/>
  <c r="K26" i="22"/>
</calcChain>
</file>

<file path=xl/sharedStrings.xml><?xml version="1.0" encoding="utf-8"?>
<sst xmlns="http://schemas.openxmlformats.org/spreadsheetml/2006/main" count="64" uniqueCount="39">
  <si>
    <t>Skupa</t>
  </si>
  <si>
    <t>Jeftina</t>
  </si>
  <si>
    <t>Stanje Broila
kWh
Početno</t>
  </si>
  <si>
    <t>Stanje Broila
kWh
Završno</t>
  </si>
  <si>
    <t>Mjesećno Stanje
kWh Ukupno</t>
  </si>
  <si>
    <t>tomo</t>
  </si>
  <si>
    <t>password:</t>
  </si>
  <si>
    <t>Mjesećno Stanje
kWh Pojedin.</t>
  </si>
  <si>
    <t>Potrošeno / Uplačeno  Razlika</t>
  </si>
  <si>
    <t>Razlika</t>
  </si>
  <si>
    <t>Plačeno</t>
  </si>
  <si>
    <t>Potrošeno</t>
  </si>
  <si>
    <t>Bijela Tarifa</t>
  </si>
  <si>
    <t>Ukupno:</t>
  </si>
  <si>
    <t>Stalna mjesečna naknada</t>
  </si>
  <si>
    <t>Cijena Skupe 1kWh</t>
  </si>
  <si>
    <t>Cijena Jeftine 1kWh</t>
  </si>
  <si>
    <t>bez PDVa cijene</t>
  </si>
  <si>
    <t>S PDVom</t>
  </si>
  <si>
    <t>BezPDVa</t>
  </si>
  <si>
    <t>bez pdva</t>
  </si>
  <si>
    <t>Ukupno s pdv:</t>
  </si>
  <si>
    <t>i s naknadom</t>
  </si>
  <si>
    <t>Datum očitanja za tek. Mjesec</t>
  </si>
  <si>
    <t>Pola</t>
  </si>
  <si>
    <t>PDV:</t>
  </si>
  <si>
    <t>Ukupno Cijena Potrošeno s PDVom bez pretplate</t>
  </si>
  <si>
    <t>Cijena struje:</t>
  </si>
  <si>
    <t>http://www.hep.hr/elektra/kucanstvo/tarifne-stavke-cijene/1547</t>
  </si>
  <si>
    <t>Cijena struje 1kWh bez PDVa</t>
  </si>
  <si>
    <t>Mjesećno Cijena
(€) Pojedin. Bez PDVa</t>
  </si>
  <si>
    <t>Mjesečna rata uplačena (€)</t>
  </si>
  <si>
    <t>Struja</t>
  </si>
  <si>
    <t>2023 g Mjesec</t>
  </si>
  <si>
    <t>1.1.2023. - Nove cijene struje € Euro</t>
  </si>
  <si>
    <t>Tomek kontakt email:</t>
  </si>
  <si>
    <t>tomek@tomek.com.hr</t>
  </si>
  <si>
    <t>Obračun struje svakih 6 mj.</t>
  </si>
  <si>
    <t>Ukupno Cijena Potrošeno s PDVom i pretplatom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</si>
</sst>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kn&quot;"/>
    <numFmt numFmtId="165" formatCode="mm/yy/;@"/>
    <numFmt numFmtId="166" formatCode="d/m/yy/;@"/>
    <numFmt numFmtId="167" formatCode="#,##0.00\ [$€-1]"/>
    <numFmt numFmtId="168" formatCode="#,##0.000\ [$€-1]"/>
    <numFmt numFmtId="169" formatCode="#,##0.000000"/>
    <numFmt numFmtId="170" formatCode="0.000000"/>
  </numFmts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NumberFormat="1" applyFill="1" applyAlignment="1">
      <alignment horizontal="left" vertical="center"/>
    </xf>
    <xf numFmtId="1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lef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5" fontId="0" fillId="2" borderId="0" xfId="0" applyNumberForma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left" vertical="center"/>
    </xf>
    <xf numFmtId="164" fontId="0" fillId="2" borderId="5" xfId="0" applyNumberForma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67" fontId="1" fillId="2" borderId="7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7" fontId="0" fillId="2" borderId="4" xfId="0" applyNumberFormat="1" applyFill="1" applyBorder="1" applyAlignment="1">
      <alignment horizontal="center" vertical="center"/>
    </xf>
    <xf numFmtId="167" fontId="7" fillId="2" borderId="5" xfId="0" applyNumberFormat="1" applyFont="1" applyFill="1" applyBorder="1" applyAlignment="1">
      <alignment horizontal="center" vertical="center"/>
    </xf>
    <xf numFmtId="168" fontId="1" fillId="0" borderId="1" xfId="0" applyNumberFormat="1" applyFont="1" applyBorder="1" applyAlignment="1" applyProtection="1">
      <alignment horizontal="center" vertical="center"/>
      <protection locked="0"/>
    </xf>
    <xf numFmtId="168" fontId="0" fillId="2" borderId="1" xfId="0" applyNumberForma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169" fontId="0" fillId="2" borderId="1" xfId="0" applyNumberFormat="1" applyFill="1" applyBorder="1" applyAlignment="1">
      <alignment horizontal="center" vertical="center"/>
    </xf>
    <xf numFmtId="170" fontId="0" fillId="0" borderId="1" xfId="0" applyNumberFormat="1" applyFill="1" applyBorder="1" applyAlignment="1">
      <alignment horizontal="center" vertical="center"/>
    </xf>
    <xf numFmtId="16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/>
    </xf>
    <xf numFmtId="0" fontId="9" fillId="2" borderId="0" xfId="1" applyFill="1" applyAlignment="1" applyProtection="1">
      <alignment horizontal="left" vertical="center"/>
    </xf>
    <xf numFmtId="164" fontId="9" fillId="2" borderId="0" xfId="1" applyNumberFormat="1" applyFill="1" applyAlignment="1" applyProtection="1">
      <alignment horizontal="left" vertical="center"/>
    </xf>
    <xf numFmtId="164" fontId="10" fillId="3" borderId="0" xfId="0" applyNumberFormat="1" applyFont="1" applyFill="1" applyAlignment="1" applyProtection="1">
      <alignment horizontal="left" vertical="center"/>
      <protection locked="0"/>
    </xf>
    <xf numFmtId="164" fontId="8" fillId="3" borderId="0" xfId="0" applyNumberFormat="1" applyFont="1" applyFill="1" applyAlignment="1">
      <alignment horizontal="left" vertical="center"/>
    </xf>
    <xf numFmtId="167" fontId="0" fillId="2" borderId="1" xfId="0" applyNumberForma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6" fontId="1" fillId="0" borderId="8" xfId="0" applyNumberFormat="1" applyFont="1" applyFill="1" applyBorder="1" applyAlignment="1" applyProtection="1">
      <alignment horizontal="center" vertical="center"/>
      <protection locked="0"/>
    </xf>
    <xf numFmtId="166" fontId="1" fillId="0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167" fontId="0" fillId="0" borderId="1" xfId="0" applyNumberFormat="1" applyFill="1" applyBorder="1" applyAlignment="1" applyProtection="1">
      <alignment horizontal="center" vertical="center"/>
      <protection locked="0"/>
    </xf>
    <xf numFmtId="167" fontId="4" fillId="0" borderId="1" xfId="0" applyNumberFormat="1" applyFont="1" applyFill="1" applyBorder="1" applyAlignment="1" applyProtection="1">
      <alignment horizontal="center" vertical="center"/>
      <protection locked="0"/>
    </xf>
    <xf numFmtId="167" fontId="0" fillId="2" borderId="8" xfId="0" applyNumberFormat="1" applyFill="1" applyBorder="1" applyAlignment="1">
      <alignment horizontal="center" vertical="center"/>
    </xf>
    <xf numFmtId="167" fontId="0" fillId="2" borderId="2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ep.hr/elektra/kucanstvo/tarifne-stavke-cijene/1547" TargetMode="External"/><Relationship Id="rId1" Type="http://schemas.openxmlformats.org/officeDocument/2006/relationships/hyperlink" Target="mailto:tomek@tomek.com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1D10-B530-4DDF-B9DD-05ACE8F2492C}">
  <dimension ref="A1:M43"/>
  <sheetViews>
    <sheetView tabSelected="1" workbookViewId="0">
      <pane ySplit="1" topLeftCell="A2" activePane="bottomLeft" state="frozen"/>
      <selection pane="bottomLeft" activeCell="F4" sqref="F4"/>
    </sheetView>
  </sheetViews>
  <sheetFormatPr defaultColWidth="0" defaultRowHeight="13.2" x14ac:dyDescent="0.25"/>
  <cols>
    <col min="1" max="1" width="7.33203125" style="1" bestFit="1" customWidth="1"/>
    <col min="2" max="2" width="13" style="1" customWidth="1"/>
    <col min="3" max="3" width="8" style="1" customWidth="1"/>
    <col min="4" max="4" width="8.5546875" style="1" bestFit="1" customWidth="1"/>
    <col min="5" max="5" width="9.109375" style="1" customWidth="1"/>
    <col min="6" max="6" width="9.33203125" style="1" bestFit="1" customWidth="1"/>
    <col min="7" max="7" width="9.5546875" style="1" customWidth="1"/>
    <col min="8" max="8" width="9.44140625" style="1" customWidth="1"/>
    <col min="9" max="9" width="12.33203125" style="4" customWidth="1"/>
    <col min="10" max="10" width="16.33203125" style="4" customWidth="1"/>
    <col min="11" max="11" width="14.88671875" style="4" customWidth="1"/>
    <col min="12" max="12" width="13.33203125" style="1" customWidth="1"/>
    <col min="13" max="13" width="14.44140625" style="4" bestFit="1" customWidth="1"/>
    <col min="14" max="16384" width="0" style="1" hidden="1"/>
  </cols>
  <sheetData>
    <row r="1" spans="1:13" s="2" customFormat="1" ht="66" x14ac:dyDescent="0.25">
      <c r="A1" s="41" t="s">
        <v>33</v>
      </c>
      <c r="B1" s="42" t="s">
        <v>23</v>
      </c>
      <c r="C1" s="42" t="s">
        <v>32</v>
      </c>
      <c r="D1" s="42" t="s">
        <v>29</v>
      </c>
      <c r="E1" s="42" t="s">
        <v>2</v>
      </c>
      <c r="F1" s="43" t="s">
        <v>3</v>
      </c>
      <c r="G1" s="42" t="s">
        <v>7</v>
      </c>
      <c r="H1" s="42" t="s">
        <v>4</v>
      </c>
      <c r="I1" s="44" t="s">
        <v>30</v>
      </c>
      <c r="J1" s="44" t="s">
        <v>26</v>
      </c>
      <c r="K1" s="44" t="s">
        <v>38</v>
      </c>
      <c r="L1" s="42" t="s">
        <v>31</v>
      </c>
      <c r="M1" s="44" t="s">
        <v>8</v>
      </c>
    </row>
    <row r="2" spans="1:13" x14ac:dyDescent="0.25">
      <c r="A2" s="73">
        <v>1</v>
      </c>
      <c r="B2" s="75">
        <v>44957</v>
      </c>
      <c r="C2" s="52" t="s">
        <v>0</v>
      </c>
      <c r="D2" s="65">
        <v>0.17794599999999999</v>
      </c>
      <c r="E2" s="49">
        <v>64919</v>
      </c>
      <c r="F2" s="23">
        <v>65900</v>
      </c>
      <c r="G2" s="52">
        <f t="shared" ref="G2:G25" si="0">IF(F2&gt;0,F2-E2,0)</f>
        <v>981</v>
      </c>
      <c r="H2" s="77">
        <f>G2+G3</f>
        <v>1936</v>
      </c>
      <c r="I2" s="55">
        <f>D2*G2</f>
        <v>174.56502599999999</v>
      </c>
      <c r="J2" s="72">
        <f t="shared" ref="J2" si="1">IF(I2&gt;0,(I2+I3)*$C$35," ")</f>
        <v>296.11833172999991</v>
      </c>
      <c r="K2" s="72">
        <f>IF(I2&gt;0,(I2+I3+$F$33)*$C$35," ")</f>
        <v>298.96819172999989</v>
      </c>
      <c r="L2" s="78">
        <v>300</v>
      </c>
      <c r="M2" s="72">
        <f>IF(L2&gt;0,L2-K2," ")</f>
        <v>1.0318082700001128</v>
      </c>
    </row>
    <row r="3" spans="1:13" x14ac:dyDescent="0.25">
      <c r="A3" s="74"/>
      <c r="B3" s="76"/>
      <c r="C3" s="52" t="s">
        <v>1</v>
      </c>
      <c r="D3" s="65">
        <v>9.1608999999999996E-2</v>
      </c>
      <c r="E3" s="49">
        <v>69945</v>
      </c>
      <c r="F3" s="23">
        <v>70900</v>
      </c>
      <c r="G3" s="52">
        <f t="shared" si="0"/>
        <v>955</v>
      </c>
      <c r="H3" s="77"/>
      <c r="I3" s="55">
        <f>D3*G3</f>
        <v>87.486594999999994</v>
      </c>
      <c r="J3" s="72"/>
      <c r="K3" s="72"/>
      <c r="L3" s="78"/>
      <c r="M3" s="72"/>
    </row>
    <row r="4" spans="1:13" x14ac:dyDescent="0.25">
      <c r="A4" s="73">
        <v>2</v>
      </c>
      <c r="B4" s="75">
        <v>44985</v>
      </c>
      <c r="C4" s="52" t="s">
        <v>0</v>
      </c>
      <c r="D4" s="65">
        <v>0.17794599999999999</v>
      </c>
      <c r="E4" s="22">
        <f t="shared" ref="E4:E25" si="2">0+F2</f>
        <v>65900</v>
      </c>
      <c r="F4" s="23"/>
      <c r="G4" s="52">
        <f t="shared" si="0"/>
        <v>0</v>
      </c>
      <c r="H4" s="77">
        <f>G4+G5</f>
        <v>0</v>
      </c>
      <c r="I4" s="55">
        <f t="shared" ref="I4:I25" si="3">D4*G4</f>
        <v>0</v>
      </c>
      <c r="J4" s="72" t="str">
        <f t="shared" ref="J4" si="4">IF(I4&gt;0,(I4+I5)*$C$35," ")</f>
        <v xml:space="preserve"> </v>
      </c>
      <c r="K4" s="72" t="str">
        <f>IF(I4&gt;0,(I4+I5+$F$33)*$C$35," ")</f>
        <v xml:space="preserve"> </v>
      </c>
      <c r="L4" s="78"/>
      <c r="M4" s="72" t="str">
        <f>IF(L4&gt;0,L4-K4," ")</f>
        <v xml:space="preserve"> </v>
      </c>
    </row>
    <row r="5" spans="1:13" x14ac:dyDescent="0.25">
      <c r="A5" s="74"/>
      <c r="B5" s="76"/>
      <c r="C5" s="52" t="s">
        <v>1</v>
      </c>
      <c r="D5" s="65">
        <v>9.1608999999999996E-2</v>
      </c>
      <c r="E5" s="22">
        <f t="shared" si="2"/>
        <v>70900</v>
      </c>
      <c r="F5" s="23"/>
      <c r="G5" s="52">
        <f t="shared" si="0"/>
        <v>0</v>
      </c>
      <c r="H5" s="77"/>
      <c r="I5" s="55">
        <f t="shared" si="3"/>
        <v>0</v>
      </c>
      <c r="J5" s="72"/>
      <c r="K5" s="72"/>
      <c r="L5" s="78"/>
      <c r="M5" s="72"/>
    </row>
    <row r="6" spans="1:13" x14ac:dyDescent="0.25">
      <c r="A6" s="73">
        <v>3</v>
      </c>
      <c r="B6" s="75">
        <v>45016</v>
      </c>
      <c r="C6" s="52" t="s">
        <v>0</v>
      </c>
      <c r="D6" s="65">
        <v>0.17794599999999999</v>
      </c>
      <c r="E6" s="22">
        <f t="shared" si="2"/>
        <v>0</v>
      </c>
      <c r="F6" s="23"/>
      <c r="G6" s="52">
        <f t="shared" si="0"/>
        <v>0</v>
      </c>
      <c r="H6" s="77">
        <f>G6+G7</f>
        <v>0</v>
      </c>
      <c r="I6" s="55">
        <f t="shared" si="3"/>
        <v>0</v>
      </c>
      <c r="J6" s="72" t="str">
        <f t="shared" ref="J6" si="5">IF(I6&gt;0,(I6+I7)*$C$35," ")</f>
        <v xml:space="preserve"> </v>
      </c>
      <c r="K6" s="72" t="str">
        <f>IF(I6&gt;0,(I6+I7+$F$33)*$C$35," ")</f>
        <v xml:space="preserve"> </v>
      </c>
      <c r="L6" s="78"/>
      <c r="M6" s="72" t="str">
        <f>IF(L6&gt;0,L6-K6," ")</f>
        <v xml:space="preserve"> </v>
      </c>
    </row>
    <row r="7" spans="1:13" x14ac:dyDescent="0.25">
      <c r="A7" s="74"/>
      <c r="B7" s="76"/>
      <c r="C7" s="52" t="s">
        <v>1</v>
      </c>
      <c r="D7" s="65">
        <v>9.1608999999999996E-2</v>
      </c>
      <c r="E7" s="22">
        <f t="shared" si="2"/>
        <v>0</v>
      </c>
      <c r="F7" s="23"/>
      <c r="G7" s="52">
        <f t="shared" si="0"/>
        <v>0</v>
      </c>
      <c r="H7" s="77"/>
      <c r="I7" s="55">
        <f t="shared" si="3"/>
        <v>0</v>
      </c>
      <c r="J7" s="72"/>
      <c r="K7" s="72"/>
      <c r="L7" s="78"/>
      <c r="M7" s="72"/>
    </row>
    <row r="8" spans="1:13" x14ac:dyDescent="0.25">
      <c r="A8" s="73">
        <v>4</v>
      </c>
      <c r="B8" s="75">
        <v>45046</v>
      </c>
      <c r="C8" s="52" t="s">
        <v>0</v>
      </c>
      <c r="D8" s="65">
        <v>0.17794599999999999</v>
      </c>
      <c r="E8" s="22">
        <f t="shared" si="2"/>
        <v>0</v>
      </c>
      <c r="F8" s="23"/>
      <c r="G8" s="52">
        <f t="shared" si="0"/>
        <v>0</v>
      </c>
      <c r="H8" s="77">
        <f>G8+G9</f>
        <v>0</v>
      </c>
      <c r="I8" s="55">
        <f t="shared" si="3"/>
        <v>0</v>
      </c>
      <c r="J8" s="72" t="str">
        <f t="shared" ref="J8" si="6">IF(I8&gt;0,(I8+I9)*$C$35," ")</f>
        <v xml:space="preserve"> </v>
      </c>
      <c r="K8" s="72" t="str">
        <f>IF(I8&gt;0,(I8+I9+$F$33)*$C$35," ")</f>
        <v xml:space="preserve"> </v>
      </c>
      <c r="L8" s="78"/>
      <c r="M8" s="72" t="str">
        <f>IF(L8&gt;0,L8-K8," ")</f>
        <v xml:space="preserve"> </v>
      </c>
    </row>
    <row r="9" spans="1:13" x14ac:dyDescent="0.25">
      <c r="A9" s="74"/>
      <c r="B9" s="76"/>
      <c r="C9" s="52" t="s">
        <v>1</v>
      </c>
      <c r="D9" s="65">
        <v>9.1608999999999996E-2</v>
      </c>
      <c r="E9" s="22">
        <f t="shared" si="2"/>
        <v>0</v>
      </c>
      <c r="F9" s="23"/>
      <c r="G9" s="52">
        <f t="shared" si="0"/>
        <v>0</v>
      </c>
      <c r="H9" s="77"/>
      <c r="I9" s="55">
        <f t="shared" si="3"/>
        <v>0</v>
      </c>
      <c r="J9" s="72"/>
      <c r="K9" s="72"/>
      <c r="L9" s="78"/>
      <c r="M9" s="72"/>
    </row>
    <row r="10" spans="1:13" x14ac:dyDescent="0.25">
      <c r="A10" s="73">
        <v>5</v>
      </c>
      <c r="B10" s="75">
        <v>45077</v>
      </c>
      <c r="C10" s="52" t="s">
        <v>0</v>
      </c>
      <c r="D10" s="65">
        <v>0.17794599999999999</v>
      </c>
      <c r="E10" s="22">
        <f t="shared" si="2"/>
        <v>0</v>
      </c>
      <c r="F10" s="23"/>
      <c r="G10" s="52">
        <f t="shared" si="0"/>
        <v>0</v>
      </c>
      <c r="H10" s="77">
        <f>G10+G11</f>
        <v>0</v>
      </c>
      <c r="I10" s="55">
        <f t="shared" si="3"/>
        <v>0</v>
      </c>
      <c r="J10" s="72" t="str">
        <f t="shared" ref="J10" si="7">IF(I10&gt;0,(I10+I11)*$C$35," ")</f>
        <v xml:space="preserve"> </v>
      </c>
      <c r="K10" s="72" t="str">
        <f>IF(I10&gt;0,(I10+I11+$F$33)*$C$35," ")</f>
        <v xml:space="preserve"> </v>
      </c>
      <c r="L10" s="78"/>
      <c r="M10" s="72" t="str">
        <f>IF(L10&gt;0,L10-K10," ")</f>
        <v xml:space="preserve"> </v>
      </c>
    </row>
    <row r="11" spans="1:13" x14ac:dyDescent="0.25">
      <c r="A11" s="74"/>
      <c r="B11" s="76"/>
      <c r="C11" s="52" t="s">
        <v>1</v>
      </c>
      <c r="D11" s="65">
        <v>9.1608999999999996E-2</v>
      </c>
      <c r="E11" s="22">
        <f t="shared" si="2"/>
        <v>0</v>
      </c>
      <c r="F11" s="23"/>
      <c r="G11" s="52">
        <f t="shared" si="0"/>
        <v>0</v>
      </c>
      <c r="H11" s="77"/>
      <c r="I11" s="55">
        <f t="shared" si="3"/>
        <v>0</v>
      </c>
      <c r="J11" s="72"/>
      <c r="K11" s="72"/>
      <c r="L11" s="78"/>
      <c r="M11" s="72"/>
    </row>
    <row r="12" spans="1:13" x14ac:dyDescent="0.25">
      <c r="A12" s="73">
        <v>6</v>
      </c>
      <c r="B12" s="75">
        <v>45107</v>
      </c>
      <c r="C12" s="52" t="s">
        <v>0</v>
      </c>
      <c r="D12" s="65">
        <v>0.17794599999999999</v>
      </c>
      <c r="E12" s="22">
        <f t="shared" si="2"/>
        <v>0</v>
      </c>
      <c r="F12" s="23"/>
      <c r="G12" s="52">
        <f t="shared" si="0"/>
        <v>0</v>
      </c>
      <c r="H12" s="77">
        <f>G12+G13</f>
        <v>0</v>
      </c>
      <c r="I12" s="55">
        <f t="shared" si="3"/>
        <v>0</v>
      </c>
      <c r="J12" s="72" t="str">
        <f t="shared" ref="J12" si="8">IF(I12&gt;0,(I12+I13)*$C$35," ")</f>
        <v xml:space="preserve"> </v>
      </c>
      <c r="K12" s="72" t="str">
        <f>IF(I12&gt;0,(I12+I13+$F$33)*$C$35," ")</f>
        <v xml:space="preserve"> </v>
      </c>
      <c r="L12" s="79"/>
      <c r="M12" s="72" t="str">
        <f>IF(L12&gt;0,L12-K12," ")</f>
        <v xml:space="preserve"> </v>
      </c>
    </row>
    <row r="13" spans="1:13" x14ac:dyDescent="0.25">
      <c r="A13" s="74"/>
      <c r="B13" s="76"/>
      <c r="C13" s="52" t="s">
        <v>1</v>
      </c>
      <c r="D13" s="65">
        <v>9.1608999999999996E-2</v>
      </c>
      <c r="E13" s="22">
        <f t="shared" si="2"/>
        <v>0</v>
      </c>
      <c r="F13" s="23"/>
      <c r="G13" s="52">
        <f t="shared" si="0"/>
        <v>0</v>
      </c>
      <c r="H13" s="77"/>
      <c r="I13" s="55">
        <f t="shared" si="3"/>
        <v>0</v>
      </c>
      <c r="J13" s="72"/>
      <c r="K13" s="72"/>
      <c r="L13" s="79"/>
      <c r="M13" s="72"/>
    </row>
    <row r="14" spans="1:13" x14ac:dyDescent="0.25">
      <c r="A14" s="73">
        <v>7</v>
      </c>
      <c r="B14" s="75">
        <v>45138</v>
      </c>
      <c r="C14" s="52" t="s">
        <v>0</v>
      </c>
      <c r="D14" s="65">
        <v>0.17794599999999999</v>
      </c>
      <c r="E14" s="22">
        <f t="shared" si="2"/>
        <v>0</v>
      </c>
      <c r="F14" s="23"/>
      <c r="G14" s="52">
        <f t="shared" si="0"/>
        <v>0</v>
      </c>
      <c r="H14" s="77">
        <f>G14+G15</f>
        <v>0</v>
      </c>
      <c r="I14" s="55">
        <f t="shared" si="3"/>
        <v>0</v>
      </c>
      <c r="J14" s="72" t="str">
        <f t="shared" ref="J14" si="9">IF(I14&gt;0,(I14+I15)*$C$35," ")</f>
        <v xml:space="preserve"> </v>
      </c>
      <c r="K14" s="72" t="str">
        <f>IF(I14&gt;0,(I14+I15+$F$33)*$C$35," ")</f>
        <v xml:space="preserve"> </v>
      </c>
      <c r="L14" s="78"/>
      <c r="M14" s="72" t="str">
        <f>IF(L14&gt;0,L14-K14," ")</f>
        <v xml:space="preserve"> </v>
      </c>
    </row>
    <row r="15" spans="1:13" x14ac:dyDescent="0.25">
      <c r="A15" s="74"/>
      <c r="B15" s="76"/>
      <c r="C15" s="52" t="s">
        <v>1</v>
      </c>
      <c r="D15" s="65">
        <v>9.1608999999999996E-2</v>
      </c>
      <c r="E15" s="22">
        <f t="shared" si="2"/>
        <v>0</v>
      </c>
      <c r="F15" s="23"/>
      <c r="G15" s="52">
        <f t="shared" si="0"/>
        <v>0</v>
      </c>
      <c r="H15" s="77"/>
      <c r="I15" s="55">
        <f t="shared" si="3"/>
        <v>0</v>
      </c>
      <c r="J15" s="72"/>
      <c r="K15" s="72"/>
      <c r="L15" s="78"/>
      <c r="M15" s="72"/>
    </row>
    <row r="16" spans="1:13" x14ac:dyDescent="0.25">
      <c r="A16" s="73">
        <v>8</v>
      </c>
      <c r="B16" s="75">
        <v>45169</v>
      </c>
      <c r="C16" s="52" t="s">
        <v>0</v>
      </c>
      <c r="D16" s="65">
        <v>0.17794599999999999</v>
      </c>
      <c r="E16" s="22">
        <f t="shared" si="2"/>
        <v>0</v>
      </c>
      <c r="F16" s="23"/>
      <c r="G16" s="52">
        <f t="shared" si="0"/>
        <v>0</v>
      </c>
      <c r="H16" s="77">
        <f>G16+G17</f>
        <v>0</v>
      </c>
      <c r="I16" s="55">
        <f t="shared" si="3"/>
        <v>0</v>
      </c>
      <c r="J16" s="72" t="str">
        <f t="shared" ref="J16" si="10">IF(I16&gt;0,(I16+I17)*$C$35," ")</f>
        <v xml:space="preserve"> </v>
      </c>
      <c r="K16" s="72" t="str">
        <f>IF(I16&gt;0,(I16+I17+$F$33)*$C$35," ")</f>
        <v xml:space="preserve"> </v>
      </c>
      <c r="L16" s="78"/>
      <c r="M16" s="72" t="str">
        <f>IF(L16&gt;0,L16-K16," ")</f>
        <v xml:space="preserve"> </v>
      </c>
    </row>
    <row r="17" spans="1:13" x14ac:dyDescent="0.25">
      <c r="A17" s="74"/>
      <c r="B17" s="76"/>
      <c r="C17" s="52" t="s">
        <v>1</v>
      </c>
      <c r="D17" s="65">
        <v>9.1608999999999996E-2</v>
      </c>
      <c r="E17" s="22">
        <f t="shared" si="2"/>
        <v>0</v>
      </c>
      <c r="F17" s="23"/>
      <c r="G17" s="52">
        <f t="shared" si="0"/>
        <v>0</v>
      </c>
      <c r="H17" s="77"/>
      <c r="I17" s="55">
        <f t="shared" si="3"/>
        <v>0</v>
      </c>
      <c r="J17" s="72"/>
      <c r="K17" s="72"/>
      <c r="L17" s="78"/>
      <c r="M17" s="72"/>
    </row>
    <row r="18" spans="1:13" x14ac:dyDescent="0.25">
      <c r="A18" s="73">
        <v>9</v>
      </c>
      <c r="B18" s="75">
        <v>45199</v>
      </c>
      <c r="C18" s="52" t="s">
        <v>0</v>
      </c>
      <c r="D18" s="65">
        <v>0.17794599999999999</v>
      </c>
      <c r="E18" s="22">
        <f t="shared" si="2"/>
        <v>0</v>
      </c>
      <c r="F18" s="50"/>
      <c r="G18" s="52">
        <f t="shared" si="0"/>
        <v>0</v>
      </c>
      <c r="H18" s="77">
        <f>G18+G19</f>
        <v>0</v>
      </c>
      <c r="I18" s="55">
        <f t="shared" si="3"/>
        <v>0</v>
      </c>
      <c r="J18" s="72" t="str">
        <f>IF(I18&gt;0,(I18+I19)*$C$35," ")</f>
        <v xml:space="preserve"> </v>
      </c>
      <c r="K18" s="72" t="str">
        <f>IF(I18&gt;0,(I18+I19+$F$33)*$C$35," ")</f>
        <v xml:space="preserve"> </v>
      </c>
      <c r="L18" s="78"/>
      <c r="M18" s="72" t="str">
        <f>IF(L18&gt;0,L18-K18," ")</f>
        <v xml:space="preserve"> </v>
      </c>
    </row>
    <row r="19" spans="1:13" x14ac:dyDescent="0.25">
      <c r="A19" s="74"/>
      <c r="B19" s="76"/>
      <c r="C19" s="52" t="s">
        <v>1</v>
      </c>
      <c r="D19" s="65">
        <v>9.1608999999999996E-2</v>
      </c>
      <c r="E19" s="22">
        <f t="shared" si="2"/>
        <v>0</v>
      </c>
      <c r="F19" s="23"/>
      <c r="G19" s="52">
        <f t="shared" si="0"/>
        <v>0</v>
      </c>
      <c r="H19" s="77"/>
      <c r="I19" s="55">
        <f t="shared" si="3"/>
        <v>0</v>
      </c>
      <c r="J19" s="72"/>
      <c r="K19" s="72"/>
      <c r="L19" s="78"/>
      <c r="M19" s="72"/>
    </row>
    <row r="20" spans="1:13" x14ac:dyDescent="0.25">
      <c r="A20" s="73">
        <v>10</v>
      </c>
      <c r="B20" s="75">
        <v>45230</v>
      </c>
      <c r="C20" s="52" t="s">
        <v>0</v>
      </c>
      <c r="D20" s="65">
        <v>0.17794599999999999</v>
      </c>
      <c r="E20" s="22">
        <f t="shared" si="2"/>
        <v>0</v>
      </c>
      <c r="F20" s="23"/>
      <c r="G20" s="52">
        <f t="shared" si="0"/>
        <v>0</v>
      </c>
      <c r="H20" s="77">
        <f>G20+G21</f>
        <v>0</v>
      </c>
      <c r="I20" s="55">
        <f t="shared" si="3"/>
        <v>0</v>
      </c>
      <c r="J20" s="72" t="str">
        <f t="shared" ref="J20" si="11">IF(I20&gt;0,(I20+I21)*$C$35," ")</f>
        <v xml:space="preserve"> </v>
      </c>
      <c r="K20" s="80" t="str">
        <f>IF(I20&gt;0,(I20+I21+$F$33)*$C$35," ")</f>
        <v xml:space="preserve"> </v>
      </c>
      <c r="L20" s="78"/>
      <c r="M20" s="72" t="str">
        <f>IF(L20&gt;0,L20-K20," ")</f>
        <v xml:space="preserve"> </v>
      </c>
    </row>
    <row r="21" spans="1:13" x14ac:dyDescent="0.25">
      <c r="A21" s="74"/>
      <c r="B21" s="76"/>
      <c r="C21" s="52" t="s">
        <v>1</v>
      </c>
      <c r="D21" s="65">
        <v>9.1608999999999996E-2</v>
      </c>
      <c r="E21" s="22">
        <f t="shared" si="2"/>
        <v>0</v>
      </c>
      <c r="F21" s="23"/>
      <c r="G21" s="52">
        <f t="shared" si="0"/>
        <v>0</v>
      </c>
      <c r="H21" s="77"/>
      <c r="I21" s="55">
        <f t="shared" si="3"/>
        <v>0</v>
      </c>
      <c r="J21" s="72"/>
      <c r="K21" s="81"/>
      <c r="L21" s="78"/>
      <c r="M21" s="72"/>
    </row>
    <row r="22" spans="1:13" x14ac:dyDescent="0.25">
      <c r="A22" s="73">
        <v>11</v>
      </c>
      <c r="B22" s="75">
        <v>45260</v>
      </c>
      <c r="C22" s="52" t="s">
        <v>0</v>
      </c>
      <c r="D22" s="65">
        <v>0.17794599999999999</v>
      </c>
      <c r="E22" s="22">
        <f t="shared" si="2"/>
        <v>0</v>
      </c>
      <c r="F22" s="23"/>
      <c r="G22" s="52">
        <f t="shared" si="0"/>
        <v>0</v>
      </c>
      <c r="H22" s="77">
        <f>G22+G23</f>
        <v>0</v>
      </c>
      <c r="I22" s="55">
        <f t="shared" si="3"/>
        <v>0</v>
      </c>
      <c r="J22" s="72" t="str">
        <f t="shared" ref="J22" si="12">IF(I22&gt;0,(I22+I23)*$C$35," ")</f>
        <v xml:space="preserve"> </v>
      </c>
      <c r="K22" s="80" t="str">
        <f>IF(I22&gt;0,(I22+I23+$F$33)*$C$35," ")</f>
        <v xml:space="preserve"> </v>
      </c>
      <c r="L22" s="78"/>
      <c r="M22" s="72" t="str">
        <f>IF(L22&gt;0,L22-K22," ")</f>
        <v xml:space="preserve"> </v>
      </c>
    </row>
    <row r="23" spans="1:13" x14ac:dyDescent="0.25">
      <c r="A23" s="74"/>
      <c r="B23" s="76"/>
      <c r="C23" s="52" t="s">
        <v>1</v>
      </c>
      <c r="D23" s="65">
        <v>9.1608999999999996E-2</v>
      </c>
      <c r="E23" s="22">
        <f t="shared" si="2"/>
        <v>0</v>
      </c>
      <c r="F23" s="23"/>
      <c r="G23" s="52">
        <f t="shared" si="0"/>
        <v>0</v>
      </c>
      <c r="H23" s="77"/>
      <c r="I23" s="55">
        <f t="shared" si="3"/>
        <v>0</v>
      </c>
      <c r="J23" s="72"/>
      <c r="K23" s="81"/>
      <c r="L23" s="78"/>
      <c r="M23" s="72"/>
    </row>
    <row r="24" spans="1:13" x14ac:dyDescent="0.25">
      <c r="A24" s="73">
        <v>12</v>
      </c>
      <c r="B24" s="75">
        <v>45291</v>
      </c>
      <c r="C24" s="52" t="s">
        <v>0</v>
      </c>
      <c r="D24" s="65">
        <v>0.17794599999999999</v>
      </c>
      <c r="E24" s="22">
        <f t="shared" si="2"/>
        <v>0</v>
      </c>
      <c r="F24" s="24"/>
      <c r="G24" s="52">
        <f t="shared" si="0"/>
        <v>0</v>
      </c>
      <c r="H24" s="77">
        <f>G24+G25</f>
        <v>0</v>
      </c>
      <c r="I24" s="55">
        <f t="shared" si="3"/>
        <v>0</v>
      </c>
      <c r="J24" s="72" t="str">
        <f t="shared" ref="J24" si="13">IF(I24&gt;0,(I24+I25)*$C$35," ")</f>
        <v xml:space="preserve"> </v>
      </c>
      <c r="K24" s="80" t="str">
        <f>IF(I24&gt;0,(I24+I25+$F$33)*$C$35," ")</f>
        <v xml:space="preserve"> </v>
      </c>
      <c r="L24" s="78"/>
      <c r="M24" s="72" t="str">
        <f>IF(L24&gt;0,L24-K24," ")</f>
        <v xml:space="preserve"> </v>
      </c>
    </row>
    <row r="25" spans="1:13" x14ac:dyDescent="0.25">
      <c r="A25" s="74"/>
      <c r="B25" s="76"/>
      <c r="C25" s="52" t="s">
        <v>1</v>
      </c>
      <c r="D25" s="65">
        <v>9.1608999999999996E-2</v>
      </c>
      <c r="E25" s="22">
        <f t="shared" si="2"/>
        <v>0</v>
      </c>
      <c r="F25" s="23"/>
      <c r="G25" s="52">
        <f t="shared" si="0"/>
        <v>0</v>
      </c>
      <c r="H25" s="77"/>
      <c r="I25" s="55">
        <f t="shared" si="3"/>
        <v>0</v>
      </c>
      <c r="J25" s="72"/>
      <c r="K25" s="81"/>
      <c r="L25" s="78"/>
      <c r="M25" s="72"/>
    </row>
    <row r="26" spans="1:13" x14ac:dyDescent="0.25">
      <c r="A26" s="52"/>
      <c r="B26" s="21"/>
      <c r="C26" s="21" t="s">
        <v>0</v>
      </c>
      <c r="D26" s="65">
        <v>0.17794599999999999</v>
      </c>
      <c r="E26" s="21"/>
      <c r="F26" s="21" t="s">
        <v>13</v>
      </c>
      <c r="G26" s="21">
        <f>SUM(G2,G4,G6,G8,G10,G12,G14,G16,G18,G20,G22,G24)</f>
        <v>981</v>
      </c>
      <c r="H26" s="73">
        <f>SUM(H2:H25)</f>
        <v>1936</v>
      </c>
      <c r="I26" s="55">
        <f>D26*G26</f>
        <v>174.56502599999999</v>
      </c>
      <c r="J26" s="56">
        <f>SUM(J2:J25)</f>
        <v>296.11833172999991</v>
      </c>
      <c r="K26" s="56">
        <f>SUM(K2:K25)</f>
        <v>298.96819172999989</v>
      </c>
      <c r="L26" s="57">
        <f>SUM(L2:L25)</f>
        <v>300</v>
      </c>
      <c r="M26" s="57">
        <f>SUM(M2:M25)</f>
        <v>1.0318082700001128</v>
      </c>
    </row>
    <row r="27" spans="1:13" s="3" customFormat="1" x14ac:dyDescent="0.25">
      <c r="A27" s="21"/>
      <c r="B27" s="21"/>
      <c r="C27" s="21" t="s">
        <v>1</v>
      </c>
      <c r="D27" s="65">
        <v>9.1608999999999996E-2</v>
      </c>
      <c r="E27" s="21"/>
      <c r="F27" s="21" t="s">
        <v>13</v>
      </c>
      <c r="G27" s="21">
        <f>SUM(G3,G5,G7,G9,G11,G13,G15,G17,G19,G21,G23,G25)</f>
        <v>955</v>
      </c>
      <c r="H27" s="74"/>
      <c r="I27" s="58">
        <f>D27*G27</f>
        <v>87.486594999999994</v>
      </c>
      <c r="J27" s="47"/>
      <c r="K27" s="32" t="s">
        <v>11</v>
      </c>
      <c r="L27" s="28" t="s">
        <v>10</v>
      </c>
      <c r="M27" s="19" t="s">
        <v>9</v>
      </c>
    </row>
    <row r="28" spans="1:13" x14ac:dyDescent="0.25">
      <c r="A28" s="6"/>
      <c r="B28" s="15"/>
      <c r="C28" s="16"/>
      <c r="D28" s="16"/>
      <c r="E28" s="16"/>
      <c r="F28" s="27" t="s">
        <v>19</v>
      </c>
      <c r="G28" s="17" t="s">
        <v>18</v>
      </c>
      <c r="H28" s="18"/>
      <c r="I28" s="59">
        <f>I26+I27</f>
        <v>262.05162099999995</v>
      </c>
      <c r="J28" s="48"/>
      <c r="K28" s="33" t="s">
        <v>21</v>
      </c>
      <c r="L28" s="30"/>
      <c r="M28" s="30"/>
    </row>
    <row r="29" spans="1:13" x14ac:dyDescent="0.25">
      <c r="A29" s="6"/>
      <c r="B29" s="82" t="s">
        <v>15</v>
      </c>
      <c r="C29" s="83"/>
      <c r="D29" s="83"/>
      <c r="E29" s="83"/>
      <c r="F29" s="66">
        <v>0.17794599999999999</v>
      </c>
      <c r="G29" s="64">
        <f>F29*C35</f>
        <v>0.20107897999999996</v>
      </c>
      <c r="H29" s="6"/>
      <c r="I29" s="29" t="s">
        <v>20</v>
      </c>
      <c r="J29" s="29"/>
      <c r="K29" s="20" t="s">
        <v>22</v>
      </c>
      <c r="L29" s="31"/>
      <c r="M29" s="31"/>
    </row>
    <row r="30" spans="1:13" x14ac:dyDescent="0.25">
      <c r="A30" s="6"/>
      <c r="B30" s="82" t="s">
        <v>16</v>
      </c>
      <c r="C30" s="83"/>
      <c r="D30" s="83"/>
      <c r="E30" s="83"/>
      <c r="F30" s="66">
        <v>9.1608999999999996E-2</v>
      </c>
      <c r="G30" s="64">
        <f>F30*C35</f>
        <v>0.10351816999999998</v>
      </c>
      <c r="H30" s="6"/>
      <c r="I30" s="5"/>
      <c r="J30" s="5"/>
      <c r="K30" s="5"/>
      <c r="L30" s="6"/>
      <c r="M30" s="7"/>
    </row>
    <row r="31" spans="1:13" x14ac:dyDescent="0.25">
      <c r="A31" s="6"/>
      <c r="B31" s="84" t="s">
        <v>17</v>
      </c>
      <c r="C31" s="85"/>
      <c r="D31" s="85"/>
      <c r="E31" s="86"/>
      <c r="F31" s="45"/>
      <c r="G31" s="51"/>
      <c r="H31" s="10"/>
      <c r="I31" s="71" t="s">
        <v>37</v>
      </c>
      <c r="J31" s="26"/>
      <c r="K31" s="25"/>
      <c r="L31" s="13"/>
      <c r="M31" s="5"/>
    </row>
    <row r="32" spans="1:13" x14ac:dyDescent="0.25">
      <c r="A32" s="6"/>
      <c r="B32" s="82" t="s">
        <v>12</v>
      </c>
      <c r="C32" s="83"/>
      <c r="D32" s="83"/>
      <c r="E32" s="83"/>
      <c r="F32" s="53"/>
      <c r="G32" s="51"/>
      <c r="H32" s="36"/>
      <c r="I32" s="46" t="s">
        <v>34</v>
      </c>
      <c r="J32" s="46"/>
      <c r="K32" s="25"/>
      <c r="L32" s="13"/>
      <c r="M32" s="7"/>
    </row>
    <row r="33" spans="1:13" x14ac:dyDescent="0.25">
      <c r="A33" s="6"/>
      <c r="B33" s="87" t="s">
        <v>14</v>
      </c>
      <c r="C33" s="83"/>
      <c r="D33" s="83"/>
      <c r="E33" s="83"/>
      <c r="F33" s="60">
        <v>2.5219999999999998</v>
      </c>
      <c r="G33" s="61">
        <f>F33*C35</f>
        <v>2.8498599999999996</v>
      </c>
      <c r="H33" s="37"/>
      <c r="I33" s="46" t="s">
        <v>27</v>
      </c>
      <c r="J33" s="46"/>
      <c r="K33" s="46"/>
      <c r="L33" s="13"/>
      <c r="M33" s="5"/>
    </row>
    <row r="34" spans="1:13" x14ac:dyDescent="0.25">
      <c r="A34" s="6"/>
      <c r="B34" s="38" t="s">
        <v>25</v>
      </c>
      <c r="C34" s="39">
        <v>0.13</v>
      </c>
      <c r="D34" s="39"/>
      <c r="E34" s="19" t="s">
        <v>24</v>
      </c>
      <c r="F34" s="62">
        <f>F33/2</f>
        <v>1.2609999999999999</v>
      </c>
      <c r="G34" s="63">
        <f>G33/2</f>
        <v>1.4249299999999998</v>
      </c>
      <c r="H34" s="6"/>
      <c r="I34" s="70" t="s">
        <v>28</v>
      </c>
      <c r="J34" s="46"/>
      <c r="K34" s="46"/>
      <c r="L34" s="46"/>
      <c r="M34" s="5"/>
    </row>
    <row r="35" spans="1:13" x14ac:dyDescent="0.25">
      <c r="A35" s="6"/>
      <c r="B35" s="34"/>
      <c r="C35" s="40">
        <f>1+C34</f>
        <v>1.1299999999999999</v>
      </c>
      <c r="D35" s="54"/>
      <c r="E35" s="5"/>
      <c r="F35" s="6"/>
      <c r="G35" s="5"/>
      <c r="H35" s="6"/>
      <c r="I35" s="5"/>
      <c r="J35" s="5"/>
      <c r="K35" s="5"/>
      <c r="L35" s="6"/>
      <c r="M35" s="5"/>
    </row>
    <row r="36" spans="1:13" x14ac:dyDescent="0.25">
      <c r="A36" s="6"/>
      <c r="B36" s="35"/>
      <c r="C36" s="10"/>
      <c r="D36" s="10"/>
      <c r="E36" s="5"/>
      <c r="F36" s="6"/>
      <c r="G36" s="5"/>
      <c r="H36" s="6"/>
      <c r="I36" s="5"/>
      <c r="J36" s="5"/>
      <c r="K36" s="5"/>
      <c r="L36" s="6"/>
      <c r="M36" s="5"/>
    </row>
    <row r="37" spans="1:13" x14ac:dyDescent="0.25">
      <c r="A37" s="6"/>
      <c r="B37" s="14" t="s">
        <v>6</v>
      </c>
      <c r="C37" s="9" t="s">
        <v>5</v>
      </c>
      <c r="D37" s="9"/>
      <c r="E37" s="5"/>
      <c r="F37" s="6"/>
      <c r="G37" s="5"/>
      <c r="H37" s="6"/>
      <c r="I37" s="69"/>
      <c r="J37" s="8"/>
      <c r="K37" s="5"/>
      <c r="L37" s="6"/>
      <c r="M37" s="5"/>
    </row>
    <row r="38" spans="1:13" x14ac:dyDescent="0.25">
      <c r="A38" s="6"/>
      <c r="B38" s="11"/>
      <c r="C38" s="10"/>
      <c r="D38" s="10"/>
      <c r="E38" s="12"/>
      <c r="F38" s="6"/>
      <c r="G38" s="7"/>
      <c r="H38" s="6"/>
      <c r="I38" s="5"/>
      <c r="J38" s="5"/>
      <c r="K38" s="5"/>
      <c r="L38" s="6"/>
      <c r="M38" s="5"/>
    </row>
    <row r="39" spans="1:13" x14ac:dyDescent="0.25">
      <c r="A39" s="6"/>
      <c r="B39" s="67" t="s">
        <v>35</v>
      </c>
      <c r="C39" s="68" t="s">
        <v>36</v>
      </c>
      <c r="D39" s="6"/>
      <c r="E39" s="6"/>
      <c r="F39" s="6"/>
      <c r="G39" s="6"/>
      <c r="H39" s="6"/>
      <c r="I39" s="5"/>
      <c r="J39" s="5"/>
      <c r="K39" s="5"/>
      <c r="L39" s="6"/>
      <c r="M39" s="5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6"/>
      <c r="M40" s="5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6"/>
      <c r="M41" s="5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5"/>
      <c r="J42" s="5"/>
      <c r="K42" s="5"/>
      <c r="L42" s="6"/>
      <c r="M42" s="5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5"/>
      <c r="J43" s="5"/>
      <c r="K43" s="5"/>
      <c r="L43" s="6"/>
      <c r="M43" s="5"/>
    </row>
  </sheetData>
  <sheetProtection algorithmName="SHA-512" hashValue="80CTc2ZC4UdNWx0Wa6eWqfZWjRoMSzVcIOPd/A4bVHER9HdH0ImlOwbnemorzZIPoKGLQQL7DbhtB5ZZJsj4pQ==" saltValue="TWTwJQv43aCaotwYecC24A==" spinCount="100000" sheet="1" objects="1" scenarios="1" formatCells="0"/>
  <mergeCells count="90">
    <mergeCell ref="B29:E29"/>
    <mergeCell ref="B30:E30"/>
    <mergeCell ref="B31:E31"/>
    <mergeCell ref="B32:E32"/>
    <mergeCell ref="B33:E33"/>
    <mergeCell ref="L24:L25"/>
    <mergeCell ref="M24:M25"/>
    <mergeCell ref="A22:A23"/>
    <mergeCell ref="B22:B23"/>
    <mergeCell ref="H22:H23"/>
    <mergeCell ref="J22:J23"/>
    <mergeCell ref="K22:K23"/>
    <mergeCell ref="L22:L23"/>
    <mergeCell ref="A24:A25"/>
    <mergeCell ref="B24:B25"/>
    <mergeCell ref="H24:H25"/>
    <mergeCell ref="J24:J25"/>
    <mergeCell ref="K24:K25"/>
    <mergeCell ref="H26:H27"/>
    <mergeCell ref="M18:M19"/>
    <mergeCell ref="A20:A21"/>
    <mergeCell ref="B20:B21"/>
    <mergeCell ref="H20:H21"/>
    <mergeCell ref="J20:J21"/>
    <mergeCell ref="K20:K21"/>
    <mergeCell ref="L20:L21"/>
    <mergeCell ref="M20:M21"/>
    <mergeCell ref="A18:A19"/>
    <mergeCell ref="B18:B19"/>
    <mergeCell ref="H18:H19"/>
    <mergeCell ref="J18:J19"/>
    <mergeCell ref="K18:K19"/>
    <mergeCell ref="L18:L19"/>
    <mergeCell ref="M22:M23"/>
    <mergeCell ref="M14:M15"/>
    <mergeCell ref="A16:A17"/>
    <mergeCell ref="B16:B17"/>
    <mergeCell ref="H16:H17"/>
    <mergeCell ref="J16:J17"/>
    <mergeCell ref="K16:K17"/>
    <mergeCell ref="L16:L17"/>
    <mergeCell ref="M16:M17"/>
    <mergeCell ref="A14:A15"/>
    <mergeCell ref="B14:B15"/>
    <mergeCell ref="H14:H15"/>
    <mergeCell ref="J14:J15"/>
    <mergeCell ref="K14:K15"/>
    <mergeCell ref="L14:L15"/>
    <mergeCell ref="M10:M11"/>
    <mergeCell ref="A12:A13"/>
    <mergeCell ref="B12:B13"/>
    <mergeCell ref="H12:H13"/>
    <mergeCell ref="J12:J13"/>
    <mergeCell ref="K12:K13"/>
    <mergeCell ref="L12:L13"/>
    <mergeCell ref="M12:M13"/>
    <mergeCell ref="A10:A11"/>
    <mergeCell ref="B10:B11"/>
    <mergeCell ref="H10:H11"/>
    <mergeCell ref="J10:J11"/>
    <mergeCell ref="K10:K11"/>
    <mergeCell ref="L10:L11"/>
    <mergeCell ref="M6:M7"/>
    <mergeCell ref="A8:A9"/>
    <mergeCell ref="B8:B9"/>
    <mergeCell ref="H8:H9"/>
    <mergeCell ref="J8:J9"/>
    <mergeCell ref="K8:K9"/>
    <mergeCell ref="L8:L9"/>
    <mergeCell ref="M8:M9"/>
    <mergeCell ref="A6:A7"/>
    <mergeCell ref="B6:B7"/>
    <mergeCell ref="H6:H7"/>
    <mergeCell ref="J6:J7"/>
    <mergeCell ref="K6:K7"/>
    <mergeCell ref="L6:L7"/>
    <mergeCell ref="M2:M3"/>
    <mergeCell ref="A4:A5"/>
    <mergeCell ref="B4:B5"/>
    <mergeCell ref="H4:H5"/>
    <mergeCell ref="J4:J5"/>
    <mergeCell ref="K4:K5"/>
    <mergeCell ref="L4:L5"/>
    <mergeCell ref="M4:M5"/>
    <mergeCell ref="A2:A3"/>
    <mergeCell ref="B2:B3"/>
    <mergeCell ref="H2:H3"/>
    <mergeCell ref="J2:J3"/>
    <mergeCell ref="K2:K3"/>
    <mergeCell ref="L2:L3"/>
  </mergeCells>
  <hyperlinks>
    <hyperlink ref="C39" r:id="rId1" xr:uid="{DBE750A6-6EF6-4821-B80C-4D047C8A31C8}"/>
    <hyperlink ref="I34" r:id="rId2" xr:uid="{1E5665F6-45B4-4C65-9556-58BDB22F5B80}"/>
  </hyperlinks>
  <pageMargins left="0.75" right="0.75" top="1" bottom="1" header="0.5" footer="0.5"/>
  <pageSetup paperSize="9" orientation="portrait" horizontalDpi="300" verticalDpi="300" r:id="rId3"/>
  <headerFooter alignWithMargins="0"/>
  <ignoredErrors>
    <ignoredError sqref="I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Struja 2023</vt:lpstr>
    </vt:vector>
  </TitlesOfParts>
  <Company>Amiga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Swinger</dc:creator>
  <cp:lastModifiedBy>Korisnik</cp:lastModifiedBy>
  <dcterms:created xsi:type="dcterms:W3CDTF">2005-11-20T22:03:02Z</dcterms:created>
  <dcterms:modified xsi:type="dcterms:W3CDTF">2023-01-08T20:01:17Z</dcterms:modified>
</cp:coreProperties>
</file>